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安全生产化系统报价" sheetId="2" r:id="rId1"/>
    <sheet name="3D建模报价" sheetId="3" r:id="rId2"/>
    <sheet name="Sheet1" sheetId="4" r:id="rId3"/>
  </sheets>
  <definedNames>
    <definedName name="_xlnm._FilterDatabase" localSheetId="0" hidden="1">安全生产化系统报价!$E$5:$I$28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<sst xmlns="http://schemas.openxmlformats.org/spreadsheetml/2006/main" count="150" uniqueCount="77">
  <si>
    <t>企业基本信息</t>
  </si>
  <si>
    <r>
      <t>🔔 使用方面说明：
1.截图使用请截取</t>
    </r>
    <r>
      <rPr>
        <sz val="12"/>
        <color theme="4"/>
        <rFont val="微软雅黑"/>
        <charset val="134"/>
      </rPr>
      <t>蓝色</t>
    </r>
    <r>
      <rPr>
        <sz val="12"/>
        <color theme="1"/>
        <rFont val="微软雅黑"/>
        <charset val="134"/>
      </rPr>
      <t>部分内容（根据需要可隐藏相关未购买模块所在行）。
2.</t>
    </r>
    <r>
      <rPr>
        <sz val="12"/>
        <color theme="7"/>
        <rFont val="微软雅黑"/>
        <charset val="134"/>
      </rPr>
      <t>绿色</t>
    </r>
    <r>
      <rPr>
        <sz val="12"/>
        <color theme="1"/>
        <rFont val="微软雅黑"/>
        <charset val="134"/>
      </rPr>
      <t>部分为系统计算价格及其相关字段（请勿修改）。
3.</t>
    </r>
    <r>
      <rPr>
        <sz val="12"/>
        <color theme="5"/>
        <rFont val="微软雅黑"/>
        <charset val="134"/>
      </rPr>
      <t>黄色</t>
    </r>
    <r>
      <rPr>
        <sz val="12"/>
        <color theme="1"/>
        <rFont val="微软雅黑"/>
        <charset val="134"/>
      </rPr>
      <t>部分为系统计算成本及其相关字段（请勿修改）。
4.请在</t>
    </r>
    <r>
      <rPr>
        <sz val="12"/>
        <color theme="9"/>
        <rFont val="微软雅黑"/>
        <charset val="134"/>
      </rPr>
      <t>浅红色</t>
    </r>
    <r>
      <rPr>
        <sz val="12"/>
        <color theme="1"/>
        <rFont val="微软雅黑"/>
        <charset val="134"/>
      </rPr>
      <t>单元格内填写对应信息内容(人数、年数、折扣、是否购买等)。
5.</t>
    </r>
    <r>
      <rPr>
        <sz val="12"/>
        <color theme="4"/>
        <rFont val="微软雅黑"/>
        <charset val="134"/>
      </rPr>
      <t>蓝色</t>
    </r>
    <r>
      <rPr>
        <sz val="12"/>
        <color theme="1"/>
        <rFont val="微软雅黑"/>
        <charset val="134"/>
      </rPr>
      <t>单元格内的价格单元格默认和系统计算出的价格相同，如需修改请手动编辑。
🔔 销售方面提示：
原则上不可以只购买免费模块。
查询中心可以单独购买、价格为499元/人/年或按量购买1000次/100块。
小于等于30人的企业统一价格为1.5万元（起步价），不可打折。
销售折扣不应低于60%，60%折扣核算价格为最低提供服务价格，不包含任何商务费用。
续费按照标准价格的比例优惠，续一年折扣10%，二年20%，以此类推直至30%。
2025年09月01日修订 基于软件版本3.0.1</t>
    </r>
  </si>
  <si>
    <t>系统计算用变量（请勿修改）</t>
  </si>
  <si>
    <t>人数（人）</t>
  </si>
  <si>
    <t>年数（第几年）</t>
  </si>
  <si>
    <t>销售端折扣（0.6～1.0）</t>
  </si>
  <si>
    <t>销售层折扣</t>
  </si>
  <si>
    <t>人数折扣</t>
  </si>
  <si>
    <t>年份折扣</t>
  </si>
  <si>
    <t>【天工云枢】安全生产信息化系统功能报价单（2025.09.01）</t>
  </si>
  <si>
    <t>系统计算所得值（请勿修改）</t>
  </si>
  <si>
    <t>系统计算成本（请勿修改）</t>
  </si>
  <si>
    <t>是否购买</t>
  </si>
  <si>
    <t>大模块名称</t>
  </si>
  <si>
    <t>子模块名称</t>
  </si>
  <si>
    <t>包含内容</t>
  </si>
  <si>
    <t>涉及终端</t>
  </si>
  <si>
    <t>价格（元）</t>
  </si>
  <si>
    <t>基础费用（元）</t>
  </si>
  <si>
    <t>人数费用（元/人年）</t>
  </si>
  <si>
    <t>人数相关性成本
（元/人年）</t>
  </si>
  <si>
    <t>是</t>
  </si>
  <si>
    <t>工作台</t>
  </si>
  <si>
    <t>信息看板、通知提醒、功能菜单入口、部分数据统计等</t>
  </si>
  <si>
    <t>电脑端、移动端</t>
  </si>
  <si>
    <t>否</t>
  </si>
  <si>
    <t>基础管理</t>
  </si>
  <si>
    <t>企业管理</t>
  </si>
  <si>
    <t>企业信息、人员证书管理</t>
  </si>
  <si>
    <t>移动端</t>
  </si>
  <si>
    <t>目标职责</t>
  </si>
  <si>
    <t>安全管理机构、公司目标管理、部门目标管理、职责管理</t>
  </si>
  <si>
    <t>制度化管理</t>
  </si>
  <si>
    <t>规章制度管理、操作规程管理、通知管理</t>
  </si>
  <si>
    <t>电脑端</t>
  </si>
  <si>
    <t>应急管理</t>
  </si>
  <si>
    <t>应急预案管理、外部应急资源管理、应急演练管理、内部应急资源管理</t>
  </si>
  <si>
    <t>事故管理</t>
  </si>
  <si>
    <t>职业健康资料管理</t>
  </si>
  <si>
    <t>职业健康通用管理、职业健康个人档案管理、个人防护用品管理</t>
  </si>
  <si>
    <t>安全生产费用</t>
  </si>
  <si>
    <t>现场管理</t>
  </si>
  <si>
    <t>设备设施</t>
  </si>
  <si>
    <t>设备管理、特种设备管理、检维修记录</t>
  </si>
  <si>
    <t>现场检查</t>
  </si>
  <si>
    <t>巡检计划、巡检点管理、巡检任务</t>
  </si>
  <si>
    <t>相关方管理</t>
  </si>
  <si>
    <t>相关方列表、相关方项目</t>
  </si>
  <si>
    <t>作业管理</t>
  </si>
  <si>
    <t>作业设置、作业审批台账、作业监督计划、作业监督任务</t>
  </si>
  <si>
    <t>双重预防</t>
  </si>
  <si>
    <t>风险分级管控</t>
  </si>
  <si>
    <t>风险分级管控、风险部分图管理、风险管控设置</t>
  </si>
  <si>
    <t>隐患排查治理</t>
  </si>
  <si>
    <t>隐患排查治理设置、安全检查计划、安全检查任务、隐患治理台账、隐患统计</t>
  </si>
  <si>
    <t>重大危险源</t>
  </si>
  <si>
    <t>教育培训</t>
  </si>
  <si>
    <t>线上培训</t>
  </si>
  <si>
    <t>课程管理、试卷管理、线上培训管理</t>
  </si>
  <si>
    <t>线下培训</t>
  </si>
  <si>
    <t>线下培训管理</t>
  </si>
  <si>
    <t>查询中心</t>
  </si>
  <si>
    <t>隐患查询、风险查询</t>
  </si>
  <si>
    <t>系统管理</t>
  </si>
  <si>
    <t>系统配置</t>
  </si>
  <si>
    <t>组织机构、字典管理、角色管理</t>
  </si>
  <si>
    <t>其他</t>
  </si>
  <si>
    <t>监控大屏</t>
  </si>
  <si>
    <t>风险点统计、风险区一览、四色图、隐患整改相关排名和统计、作业票、重大危险源、线上培训等</t>
  </si>
  <si>
    <t>合计：</t>
  </si>
  <si>
    <t>综合成本约为：</t>
  </si>
  <si>
    <t>最终价格：</t>
  </si>
  <si>
    <t>折扣后价格：</t>
  </si>
  <si>
    <t>【天工云枢】安全生产信息化系统功能报价单（2025.10.28）</t>
  </si>
  <si>
    <t>信息看板、通知提醒、功能菜单入口、操作手册、部分数据统计等</t>
  </si>
  <si>
    <t>作业设置、作业审批台账、作业监督计划、作业监督任务（备注：涵盖八大作业、通用作业）</t>
  </si>
  <si>
    <t>组织机构、字典管理、角色管理、提醒管理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</si>
</sst>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_);[Red]\(&quot;￥&quot;#,##0\)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2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微软雅黑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4"/>
      <name val="微软雅黑"/>
      <charset val="134"/>
    </font>
    <font>
      <sz val="12"/>
      <color theme="7"/>
      <name val="微软雅黑"/>
      <charset val="134"/>
    </font>
    <font>
      <sz val="12"/>
      <color theme="5"/>
      <name val="微软雅黑"/>
      <charset val="134"/>
    </font>
    <font>
      <sz val="12"/>
      <color theme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3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3" fillId="7" borderId="1" xfId="0" applyFont="1" applyFill="1" applyBorder="1" applyAlignment="1">
      <alignment horizontal="right" vertical="center" wrapText="1"/>
    </xf>
    <xf numFmtId="0" fontId="14" fillId="7" borderId="1" xfId="0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8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9" borderId="0" xfId="0" applyNumberFormat="1" applyFont="1" applyFill="1" applyBorder="1" applyAlignment="1">
      <alignment horizontal="center" vertical="center" wrapText="1"/>
    </xf>
    <xf numFmtId="176" fontId="7" fillId="9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177" fontId="8" fillId="8" borderId="0" xfId="0" applyNumberFormat="1" applyFont="1" applyFill="1" applyBorder="1" applyAlignment="1">
      <alignment horizontal="center" vertical="center" wrapText="1"/>
    </xf>
    <xf numFmtId="177" fontId="8" fillId="3" borderId="0" xfId="0" applyNumberFormat="1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177" fontId="7" fillId="8" borderId="0" xfId="0" applyNumberFormat="1" applyFont="1" applyFill="1" applyBorder="1" applyAlignment="1">
      <alignment horizontal="center" vertical="center" wrapText="1"/>
    </xf>
    <xf numFmtId="177" fontId="7" fillId="3" borderId="0" xfId="0" applyNumberFormat="1" applyFont="1" applyFill="1" applyBorder="1" applyAlignment="1">
      <alignment horizontal="center" vertical="center" wrapText="1"/>
    </xf>
    <xf numFmtId="5" fontId="7" fillId="6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177" fontId="0" fillId="9" borderId="0" xfId="0" applyNumberFormat="1" applyFill="1" applyBorder="1">
      <alignment vertical="center"/>
    </xf>
    <xf numFmtId="5" fontId="0" fillId="9" borderId="0" xfId="0" applyNumberFormat="1" applyFill="1" applyBorder="1">
      <alignment vertical="center"/>
    </xf>
    <xf numFmtId="5" fontId="0" fillId="10" borderId="0" xfId="0" applyNumberFormat="1" applyFill="1" applyBorder="1">
      <alignment vertical="center"/>
    </xf>
    <xf numFmtId="178" fontId="0" fillId="10" borderId="0" xfId="0" applyNumberFormat="1" applyFill="1" applyAlignment="1">
      <alignment vertical="center"/>
    </xf>
    <xf numFmtId="0" fontId="15" fillId="0" borderId="0" xfId="0" applyNumberFormat="1" applyFont="1" applyFill="1" applyBorder="1" applyAlignment="1" applyProtection="1">
      <alignment vertical="center" wrapText="1"/>
      <protection locked="0"/>
    </xf>
    <xf numFmtId="5" fontId="13" fillId="7" borderId="1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3" fillId="8" borderId="0" xfId="0" applyFont="1" applyFill="1" applyAlignment="1">
      <alignment horizontal="right" vertical="center" wrapText="1"/>
    </xf>
    <xf numFmtId="5" fontId="13" fillId="8" borderId="0" xfId="0" applyNumberFormat="1" applyFont="1" applyFill="1" applyAlignment="1">
      <alignment vertical="center"/>
    </xf>
    <xf numFmtId="5" fontId="13" fillId="3" borderId="0" xfId="0" applyNumberFormat="1" applyFont="1" applyFill="1" applyAlignment="1">
      <alignment horizontal="right" vertical="center"/>
    </xf>
    <xf numFmtId="5" fontId="13" fillId="3" borderId="0" xfId="0" applyNumberFormat="1" applyFont="1" applyFill="1" applyAlignment="1">
      <alignment vertical="center"/>
    </xf>
    <xf numFmtId="5" fontId="16" fillId="7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14" fillId="8" borderId="0" xfId="0" applyFont="1" applyFill="1" applyAlignment="1">
      <alignment horizontal="right" vertical="center" wrapText="1"/>
    </xf>
    <xf numFmtId="5" fontId="16" fillId="8" borderId="0" xfId="0" applyNumberFormat="1" applyFont="1" applyFill="1" applyAlignment="1">
      <alignment vertical="center"/>
    </xf>
    <xf numFmtId="5" fontId="16" fillId="3" borderId="0" xfId="0" applyNumberFormat="1" applyFont="1" applyFill="1" applyAlignment="1">
      <alignment horizontal="center" vertical="center"/>
    </xf>
    <xf numFmtId="0" fontId="16" fillId="3" borderId="0" xfId="0" applyNumberFormat="1" applyFont="1" applyFill="1" applyAlignment="1">
      <alignment horizontal="center" vertical="center"/>
    </xf>
    <xf numFmtId="0" fontId="1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31"/>
  <sheetViews>
    <sheetView tabSelected="1" zoomScale="85" zoomScaleNormal="85" topLeftCell="A5" workbookViewId="0">
      <selection activeCell="E10" sqref="E10"/>
    </sheetView>
  </sheetViews>
  <sheetFormatPr defaultColWidth="9.26851851851852" defaultRowHeight="14.4"/>
  <cols>
    <col min="1" max="1" width="15.8148148148148" customWidth="1"/>
    <col min="2" max="2" width="16.4814814814815" customWidth="1"/>
    <col min="3" max="3" width="14.2222222222222" customWidth="1"/>
    <col min="4" max="4" width="7.37962962962963" customWidth="1"/>
    <col min="5" max="5" width="13.7314814814815" style="15" customWidth="1"/>
    <col min="6" max="6" width="18.9074074074074" style="15" customWidth="1"/>
    <col min="7" max="7" width="42.2685185185185" style="15" customWidth="1"/>
    <col min="8" max="8" width="18.5740740740741" style="15" customWidth="1"/>
    <col min="9" max="9" width="25.9074074074074" style="15" customWidth="1"/>
    <col min="10" max="10" width="6.88888888888889" style="16" customWidth="1"/>
    <col min="11" max="11" width="17.1388888888889" style="15" customWidth="1"/>
    <col min="12" max="12" width="12.9814814814815" style="15" customWidth="1"/>
    <col min="13" max="13" width="19.2314814814815" customWidth="1"/>
    <col min="14" max="14" width="20.8333333333333" customWidth="1"/>
    <col min="15" max="15" width="17.5648148148148" customWidth="1"/>
    <col min="16" max="16" width="12.2314814814815"/>
  </cols>
  <sheetData>
    <row r="1" ht="32" customHeight="1" spans="1:23">
      <c r="A1" s="17" t="s">
        <v>0</v>
      </c>
      <c r="B1" s="17"/>
      <c r="C1" s="17"/>
      <c r="D1" s="18"/>
      <c r="E1" s="19" t="s">
        <v>1</v>
      </c>
      <c r="F1" s="19"/>
      <c r="G1" s="19"/>
      <c r="H1" s="19"/>
      <c r="I1" s="19"/>
      <c r="J1" s="36"/>
      <c r="K1" s="37" t="s">
        <v>2</v>
      </c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45" customHeight="1" spans="1:23">
      <c r="A2" s="20" t="s">
        <v>3</v>
      </c>
      <c r="B2" s="20" t="s">
        <v>4</v>
      </c>
      <c r="C2" s="20" t="s">
        <v>5</v>
      </c>
      <c r="D2" s="21"/>
      <c r="E2" s="19"/>
      <c r="F2" s="19"/>
      <c r="G2" s="19"/>
      <c r="H2" s="19"/>
      <c r="I2" s="19"/>
      <c r="J2" s="36"/>
      <c r="K2" s="39" t="s">
        <v>6</v>
      </c>
      <c r="L2" s="39" t="s">
        <v>7</v>
      </c>
      <c r="M2" s="39" t="s">
        <v>8</v>
      </c>
      <c r="N2" s="38"/>
      <c r="O2" s="38"/>
      <c r="P2" s="38"/>
      <c r="Q2" s="38"/>
      <c r="R2" s="38"/>
      <c r="S2" s="38"/>
      <c r="T2" s="38"/>
      <c r="U2" s="38"/>
      <c r="V2" s="38"/>
      <c r="W2" s="38"/>
    </row>
    <row r="3" ht="74" customHeight="1" spans="1:23">
      <c r="A3" s="22">
        <v>100</v>
      </c>
      <c r="B3" s="22">
        <v>1</v>
      </c>
      <c r="C3" s="22">
        <v>1</v>
      </c>
      <c r="D3" s="23"/>
      <c r="E3" s="19"/>
      <c r="F3" s="19"/>
      <c r="G3" s="19"/>
      <c r="H3" s="19"/>
      <c r="I3" s="19"/>
      <c r="J3" s="36"/>
      <c r="K3" s="40">
        <f>C3</f>
        <v>1</v>
      </c>
      <c r="L3" s="40">
        <f>IF(A3&lt;=50,1-(50-A3)/100,IF(A3&lt;=1000,1,MAX(0.5,1-(A3-1000)/10000)))</f>
        <v>1</v>
      </c>
      <c r="M3" s="40">
        <f>IF(B3-1&gt;=3,0.7,IF(B3-1&gt;=2,0.8,IF(B3-1&gt;=1,0.9,1)))</f>
        <v>1</v>
      </c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25" customHeight="1" spans="4:23">
      <c r="D4" s="24"/>
      <c r="E4" s="25"/>
      <c r="F4" s="25"/>
      <c r="G4" s="25"/>
      <c r="H4" s="25"/>
      <c r="I4" s="25"/>
      <c r="J4" s="41"/>
      <c r="K4" s="36"/>
      <c r="L4" s="36"/>
      <c r="M4" s="42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45" customHeight="1" spans="2:23">
      <c r="B5" s="26"/>
      <c r="D5" s="18"/>
      <c r="E5" s="27" t="s">
        <v>9</v>
      </c>
      <c r="F5" s="27"/>
      <c r="G5" s="27"/>
      <c r="H5" s="27"/>
      <c r="I5" s="27"/>
      <c r="J5" s="41"/>
      <c r="K5" s="43" t="s">
        <v>10</v>
      </c>
      <c r="L5" s="43"/>
      <c r="M5" s="43"/>
      <c r="N5" s="44" t="s">
        <v>11</v>
      </c>
      <c r="O5" s="44"/>
      <c r="P5" s="38"/>
      <c r="Q5" s="38"/>
      <c r="R5" s="38"/>
      <c r="S5" s="38"/>
      <c r="T5" s="38"/>
      <c r="U5" s="38"/>
      <c r="V5" s="38"/>
      <c r="W5" s="38"/>
    </row>
    <row r="6" ht="43" customHeight="1" spans="3:23">
      <c r="C6" s="20" t="s">
        <v>12</v>
      </c>
      <c r="E6" s="28" t="s">
        <v>13</v>
      </c>
      <c r="F6" s="28" t="s">
        <v>14</v>
      </c>
      <c r="G6" s="28" t="s">
        <v>15</v>
      </c>
      <c r="H6" s="28" t="s">
        <v>16</v>
      </c>
      <c r="I6" s="45" t="s">
        <v>17</v>
      </c>
      <c r="J6" s="36"/>
      <c r="K6" s="46" t="s">
        <v>18</v>
      </c>
      <c r="L6" s="46" t="s">
        <v>19</v>
      </c>
      <c r="M6" s="46" t="s">
        <v>17</v>
      </c>
      <c r="N6" s="47" t="s">
        <v>20</v>
      </c>
      <c r="O6" s="47" t="s">
        <v>17</v>
      </c>
      <c r="P6" s="38"/>
      <c r="Q6" s="38"/>
      <c r="R6" s="38"/>
      <c r="S6" s="38"/>
      <c r="T6" s="38"/>
      <c r="U6" s="38"/>
      <c r="V6" s="38"/>
      <c r="W6" s="38"/>
    </row>
    <row r="7" ht="31.2" spans="3:23">
      <c r="C7" s="22" t="s">
        <v>21</v>
      </c>
      <c r="E7" s="29" t="s">
        <v>22</v>
      </c>
      <c r="F7" s="29" t="s">
        <v>22</v>
      </c>
      <c r="G7" s="30" t="s">
        <v>23</v>
      </c>
      <c r="H7" s="30" t="s">
        <v>24</v>
      </c>
      <c r="I7" s="48">
        <f>M7</f>
        <v>0</v>
      </c>
      <c r="J7" s="49"/>
      <c r="K7" s="50">
        <v>0</v>
      </c>
      <c r="L7" s="50">
        <v>0</v>
      </c>
      <c r="M7" s="51">
        <f>(K7+L7*A3)*L3*(IF(C7="是",1,0))</f>
        <v>0</v>
      </c>
      <c r="N7" s="52">
        <v>0</v>
      </c>
      <c r="O7" s="52">
        <f>(N7*A3)*(IF(C7="是",1,0))</f>
        <v>0</v>
      </c>
      <c r="P7" s="38"/>
      <c r="Q7" s="38"/>
      <c r="R7" s="38"/>
      <c r="S7" s="38"/>
      <c r="T7" s="38"/>
      <c r="U7" s="38"/>
      <c r="V7" s="38"/>
      <c r="W7" s="38"/>
    </row>
    <row r="8" ht="34" customHeight="1" spans="3:23">
      <c r="C8" s="22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48">
        <f t="shared" ref="I8:I26" si="0">M8</f>
        <v>0</v>
      </c>
      <c r="J8" s="49"/>
      <c r="K8" s="50">
        <v>0</v>
      </c>
      <c r="L8" s="50">
        <v>0</v>
      </c>
      <c r="M8" s="51">
        <f>(K8+L8*A3)*L3*(IF(C8="是",1,0))</f>
        <v>0</v>
      </c>
      <c r="N8" s="52">
        <v>0</v>
      </c>
      <c r="O8" s="52">
        <f>(N8*A3)*(IF(C8="是",1,0))</f>
        <v>0</v>
      </c>
      <c r="P8" s="38"/>
      <c r="Q8" s="38"/>
      <c r="R8" s="38"/>
      <c r="S8" s="38"/>
      <c r="T8" s="38"/>
      <c r="U8" s="38"/>
      <c r="V8" s="38"/>
      <c r="W8" s="38"/>
    </row>
    <row r="9" ht="31.2" spans="3:23">
      <c r="C9" s="22" t="s">
        <v>25</v>
      </c>
      <c r="E9" s="29" t="s">
        <v>26</v>
      </c>
      <c r="F9" s="29" t="s">
        <v>30</v>
      </c>
      <c r="G9" s="30" t="s">
        <v>31</v>
      </c>
      <c r="H9" s="30" t="s">
        <v>24</v>
      </c>
      <c r="I9" s="48">
        <f t="shared" si="0"/>
        <v>0</v>
      </c>
      <c r="J9" s="49"/>
      <c r="K9" s="50">
        <v>300</v>
      </c>
      <c r="L9" s="50">
        <v>0</v>
      </c>
      <c r="M9" s="51">
        <f>(K9+L9*A3)*L3*(IF(C9="是",1,0))</f>
        <v>0</v>
      </c>
      <c r="N9" s="52">
        <v>0</v>
      </c>
      <c r="O9" s="52">
        <f>(N9*A3)*(IF(C9="是",1,0))</f>
        <v>0</v>
      </c>
      <c r="P9" s="38"/>
      <c r="Q9" s="38"/>
      <c r="R9" s="38"/>
      <c r="S9" s="38"/>
      <c r="T9" s="38"/>
      <c r="U9" s="38"/>
      <c r="V9" s="38"/>
      <c r="W9" s="38"/>
    </row>
    <row r="10" ht="27" customHeight="1" spans="3:23">
      <c r="C10" s="22" t="s">
        <v>25</v>
      </c>
      <c r="E10" s="29" t="s">
        <v>26</v>
      </c>
      <c r="F10" s="29" t="s">
        <v>32</v>
      </c>
      <c r="G10" s="30" t="s">
        <v>33</v>
      </c>
      <c r="H10" s="30" t="s">
        <v>34</v>
      </c>
      <c r="I10" s="48">
        <f t="shared" si="0"/>
        <v>0</v>
      </c>
      <c r="J10" s="49"/>
      <c r="K10" s="50">
        <v>300</v>
      </c>
      <c r="L10" s="50">
        <v>0</v>
      </c>
      <c r="M10" s="51">
        <f>(K10+L10*A3)*L3*(IF(C10="是",1,0))</f>
        <v>0</v>
      </c>
      <c r="N10" s="53">
        <v>0.1</v>
      </c>
      <c r="O10" s="52">
        <f>(N10*A3)*(IF(C10="是",1,0))</f>
        <v>0</v>
      </c>
      <c r="P10" s="38"/>
      <c r="Q10" s="38"/>
      <c r="R10" s="38"/>
      <c r="S10" s="38"/>
      <c r="T10" s="38"/>
      <c r="U10" s="38"/>
      <c r="V10" s="38"/>
      <c r="W10" s="38"/>
    </row>
    <row r="11" ht="40.5" customHeight="1" spans="3:23">
      <c r="C11" s="22" t="s">
        <v>25</v>
      </c>
      <c r="E11" s="29" t="s">
        <v>26</v>
      </c>
      <c r="F11" s="29" t="s">
        <v>35</v>
      </c>
      <c r="G11" s="30" t="s">
        <v>36</v>
      </c>
      <c r="H11" s="30" t="s">
        <v>34</v>
      </c>
      <c r="I11" s="48">
        <f t="shared" si="0"/>
        <v>0</v>
      </c>
      <c r="J11" s="49"/>
      <c r="K11" s="50">
        <v>500</v>
      </c>
      <c r="L11" s="50">
        <v>0</v>
      </c>
      <c r="M11" s="51">
        <f>(K11+L11*A3)*L3*(IF(C11="是",1,0))</f>
        <v>0</v>
      </c>
      <c r="N11" s="52">
        <v>0</v>
      </c>
      <c r="O11" s="52">
        <f>(N11*A3)*(IF(C11="是",1,0))</f>
        <v>0</v>
      </c>
      <c r="P11" s="38"/>
      <c r="Q11" s="38"/>
      <c r="R11" s="38"/>
      <c r="S11" s="38"/>
      <c r="T11" s="38"/>
      <c r="U11" s="38"/>
      <c r="V11" s="38"/>
      <c r="W11" s="38"/>
    </row>
    <row r="12" ht="16.2" spans="3:23">
      <c r="C12" s="22" t="s">
        <v>25</v>
      </c>
      <c r="E12" s="29" t="s">
        <v>26</v>
      </c>
      <c r="F12" s="29" t="s">
        <v>37</v>
      </c>
      <c r="G12" s="30" t="s">
        <v>37</v>
      </c>
      <c r="H12" s="30" t="s">
        <v>34</v>
      </c>
      <c r="I12" s="48">
        <f t="shared" si="0"/>
        <v>0</v>
      </c>
      <c r="J12" s="49"/>
      <c r="K12" s="50">
        <v>500</v>
      </c>
      <c r="L12" s="50">
        <v>0</v>
      </c>
      <c r="M12" s="51">
        <f>(K12+L12*A3)*L3*(IF(C12="是",1,0))</f>
        <v>0</v>
      </c>
      <c r="N12" s="52">
        <v>0</v>
      </c>
      <c r="O12" s="52">
        <f>(N12*A3)*(IF(C12="是",1,0))</f>
        <v>0</v>
      </c>
      <c r="P12" s="38"/>
      <c r="Q12" s="38"/>
      <c r="R12" s="38"/>
      <c r="S12" s="38"/>
      <c r="T12" s="38"/>
      <c r="U12" s="38"/>
      <c r="V12" s="38"/>
      <c r="W12" s="38"/>
    </row>
    <row r="13" ht="40.5" customHeight="1" spans="3:23">
      <c r="C13" s="22" t="s">
        <v>25</v>
      </c>
      <c r="E13" s="29" t="s">
        <v>26</v>
      </c>
      <c r="F13" s="29" t="s">
        <v>38</v>
      </c>
      <c r="G13" s="30" t="s">
        <v>39</v>
      </c>
      <c r="H13" s="30" t="s">
        <v>34</v>
      </c>
      <c r="I13" s="48">
        <f t="shared" si="0"/>
        <v>0</v>
      </c>
      <c r="J13" s="49"/>
      <c r="K13" s="50">
        <v>600</v>
      </c>
      <c r="L13" s="50">
        <v>0</v>
      </c>
      <c r="M13" s="51">
        <f>(K13+L13*A3)*L3*(IF(C13="是",1,0))</f>
        <v>0</v>
      </c>
      <c r="N13" s="52">
        <v>0</v>
      </c>
      <c r="O13" s="52">
        <f>(N13*A3)*(IF(C13="是",1,0))</f>
        <v>0</v>
      </c>
      <c r="P13" s="38"/>
      <c r="Q13" s="38"/>
      <c r="R13" s="38"/>
      <c r="S13" s="38"/>
      <c r="T13" s="38"/>
      <c r="U13" s="38"/>
      <c r="V13" s="38"/>
      <c r="W13" s="38"/>
    </row>
    <row r="14" ht="16.2" spans="3:23">
      <c r="C14" s="22" t="s">
        <v>25</v>
      </c>
      <c r="E14" s="29" t="s">
        <v>26</v>
      </c>
      <c r="F14" s="29" t="s">
        <v>40</v>
      </c>
      <c r="G14" s="30" t="s">
        <v>40</v>
      </c>
      <c r="H14" s="30" t="s">
        <v>34</v>
      </c>
      <c r="I14" s="48">
        <f t="shared" si="0"/>
        <v>0</v>
      </c>
      <c r="J14" s="49"/>
      <c r="K14" s="50">
        <v>600</v>
      </c>
      <c r="L14" s="50">
        <v>0</v>
      </c>
      <c r="M14" s="51">
        <f>(K14+L14*A3)*L3*(IF(C14="是",1,0))</f>
        <v>0</v>
      </c>
      <c r="N14" s="52">
        <v>0</v>
      </c>
      <c r="O14" s="52">
        <f>(N14*A3)*(IF(C14="是",1,0))</f>
        <v>0</v>
      </c>
      <c r="P14" s="38"/>
      <c r="Q14" s="38"/>
      <c r="R14" s="38"/>
      <c r="S14" s="38"/>
      <c r="T14" s="38"/>
      <c r="U14" s="38"/>
      <c r="V14" s="38"/>
      <c r="W14" s="38"/>
    </row>
    <row r="15" ht="26.25" customHeight="1" spans="3:23">
      <c r="C15" s="22" t="s">
        <v>25</v>
      </c>
      <c r="E15" s="29" t="s">
        <v>41</v>
      </c>
      <c r="F15" s="29" t="s">
        <v>42</v>
      </c>
      <c r="G15" s="30" t="s">
        <v>43</v>
      </c>
      <c r="H15" s="30" t="s">
        <v>34</v>
      </c>
      <c r="I15" s="48">
        <f t="shared" si="0"/>
        <v>0</v>
      </c>
      <c r="J15" s="49"/>
      <c r="K15" s="50">
        <v>500</v>
      </c>
      <c r="L15" s="50">
        <v>0</v>
      </c>
      <c r="M15" s="51">
        <f>(K15+L15*A3)*L3*(IF(C15="是",1,0))</f>
        <v>0</v>
      </c>
      <c r="N15" s="52">
        <v>0</v>
      </c>
      <c r="O15" s="52">
        <f>(N15*A3)*(IF(C15="是",1,0))</f>
        <v>0</v>
      </c>
      <c r="P15" s="38"/>
      <c r="Q15" s="38"/>
      <c r="R15" s="38"/>
      <c r="S15" s="38"/>
      <c r="T15" s="38"/>
      <c r="U15" s="38"/>
      <c r="V15" s="38"/>
      <c r="W15" s="38"/>
    </row>
    <row r="16" ht="27" customHeight="1" spans="3:23">
      <c r="C16" s="22" t="s">
        <v>25</v>
      </c>
      <c r="E16" s="29" t="s">
        <v>41</v>
      </c>
      <c r="F16" s="29" t="s">
        <v>44</v>
      </c>
      <c r="G16" s="30" t="s">
        <v>45</v>
      </c>
      <c r="H16" s="30" t="s">
        <v>24</v>
      </c>
      <c r="I16" s="48">
        <f t="shared" si="0"/>
        <v>0</v>
      </c>
      <c r="J16" s="49"/>
      <c r="K16" s="50">
        <v>2000</v>
      </c>
      <c r="L16" s="50">
        <v>0</v>
      </c>
      <c r="M16" s="51">
        <f>(K16+L16*A3)*L3*(IF(C16="是",1,0))</f>
        <v>0</v>
      </c>
      <c r="N16" s="52">
        <v>0</v>
      </c>
      <c r="O16" s="52">
        <f>(N16*A3)*(IF(C16="是",1,0))</f>
        <v>0</v>
      </c>
      <c r="P16" s="38"/>
      <c r="Q16" s="38"/>
      <c r="R16" s="38"/>
      <c r="S16" s="38"/>
      <c r="T16" s="38"/>
      <c r="U16" s="38"/>
      <c r="V16" s="38"/>
      <c r="W16" s="38"/>
    </row>
    <row r="17" ht="24" customHeight="1" spans="3:23">
      <c r="C17" s="22" t="s">
        <v>21</v>
      </c>
      <c r="E17" s="29" t="s">
        <v>41</v>
      </c>
      <c r="F17" s="29" t="s">
        <v>46</v>
      </c>
      <c r="G17" s="30" t="s">
        <v>47</v>
      </c>
      <c r="H17" s="30" t="s">
        <v>34</v>
      </c>
      <c r="I17" s="48">
        <f t="shared" si="0"/>
        <v>800</v>
      </c>
      <c r="J17" s="49"/>
      <c r="K17" s="50">
        <v>800</v>
      </c>
      <c r="L17" s="50">
        <v>0</v>
      </c>
      <c r="M17" s="51">
        <f>(K17+L17*A3)*L3*(IF(C17="是",1,0))</f>
        <v>800</v>
      </c>
      <c r="N17" s="52">
        <v>0</v>
      </c>
      <c r="O17" s="52">
        <f>(N17*A3)*(IF(C17="是",1,0))</f>
        <v>0</v>
      </c>
      <c r="P17" s="38"/>
      <c r="Q17" s="38"/>
      <c r="R17" s="38"/>
      <c r="S17" s="38"/>
      <c r="T17" s="38"/>
      <c r="U17" s="38"/>
      <c r="V17" s="38"/>
      <c r="W17" s="38"/>
    </row>
    <row r="18" ht="31.2" spans="3:23">
      <c r="C18" s="22" t="s">
        <v>21</v>
      </c>
      <c r="E18" s="29" t="s">
        <v>41</v>
      </c>
      <c r="F18" s="29" t="s">
        <v>48</v>
      </c>
      <c r="G18" s="30" t="s">
        <v>49</v>
      </c>
      <c r="H18" s="30" t="s">
        <v>24</v>
      </c>
      <c r="I18" s="48">
        <f t="shared" si="0"/>
        <v>5000</v>
      </c>
      <c r="J18" s="49"/>
      <c r="K18" s="50">
        <v>5000</v>
      </c>
      <c r="L18" s="50">
        <v>0</v>
      </c>
      <c r="M18" s="51">
        <f>(K18+L18*A3)*L3*(IF(C18="是",1,0))</f>
        <v>5000</v>
      </c>
      <c r="N18" s="52">
        <v>0</v>
      </c>
      <c r="O18" s="52">
        <f>(N18*A3)*(IF(C18="是",1,0))</f>
        <v>0</v>
      </c>
      <c r="P18" s="38"/>
      <c r="Q18" s="38"/>
      <c r="R18" s="38"/>
      <c r="S18" s="38"/>
      <c r="T18" s="38"/>
      <c r="U18" s="38"/>
      <c r="V18" s="38"/>
      <c r="W18" s="38"/>
    </row>
    <row r="19" ht="27" customHeight="1" spans="3:23">
      <c r="C19" s="22" t="s">
        <v>25</v>
      </c>
      <c r="E19" s="29" t="s">
        <v>50</v>
      </c>
      <c r="F19" s="29" t="s">
        <v>51</v>
      </c>
      <c r="G19" s="30" t="s">
        <v>52</v>
      </c>
      <c r="H19" s="30" t="s">
        <v>34</v>
      </c>
      <c r="I19" s="48">
        <f t="shared" si="0"/>
        <v>0</v>
      </c>
      <c r="J19" s="49"/>
      <c r="K19" s="50">
        <v>1700</v>
      </c>
      <c r="L19" s="50">
        <v>0</v>
      </c>
      <c r="M19" s="51">
        <f>(K19+L19*A3)*L3*(IF(C19="是",1,0))</f>
        <v>0</v>
      </c>
      <c r="N19" s="52">
        <v>0</v>
      </c>
      <c r="O19" s="52">
        <f>(N19*A3)*(IF(C19="是",1,0))</f>
        <v>0</v>
      </c>
      <c r="P19" s="38"/>
      <c r="Q19" s="38"/>
      <c r="R19" s="38"/>
      <c r="S19" s="38"/>
      <c r="T19" s="38"/>
      <c r="U19" s="38"/>
      <c r="V19" s="38"/>
      <c r="W19" s="38"/>
    </row>
    <row r="20" ht="40.5" customHeight="1" spans="3:23">
      <c r="C20" s="22" t="s">
        <v>25</v>
      </c>
      <c r="E20" s="29" t="s">
        <v>50</v>
      </c>
      <c r="F20" s="29" t="s">
        <v>53</v>
      </c>
      <c r="G20" s="30" t="s">
        <v>54</v>
      </c>
      <c r="H20" s="30" t="s">
        <v>24</v>
      </c>
      <c r="I20" s="48">
        <f t="shared" si="0"/>
        <v>0</v>
      </c>
      <c r="J20" s="54"/>
      <c r="K20" s="50">
        <v>8000</v>
      </c>
      <c r="L20" s="50">
        <v>20</v>
      </c>
      <c r="M20" s="51">
        <f>(K20+L20*A3)*L3*(IF(C20="是",1,0))</f>
        <v>0</v>
      </c>
      <c r="N20" s="52">
        <v>0</v>
      </c>
      <c r="O20" s="52">
        <f>(N20*A3)*(IF(C20="是",1,0))</f>
        <v>0</v>
      </c>
      <c r="P20" s="38"/>
      <c r="Q20" s="38"/>
      <c r="R20" s="38"/>
      <c r="S20" s="38"/>
      <c r="T20" s="38"/>
      <c r="U20" s="38"/>
      <c r="V20" s="38"/>
      <c r="W20" s="38"/>
    </row>
    <row r="21" ht="26" customHeight="1" spans="3:23">
      <c r="C21" s="22" t="s">
        <v>25</v>
      </c>
      <c r="E21" s="29" t="s">
        <v>50</v>
      </c>
      <c r="F21" s="29" t="s">
        <v>55</v>
      </c>
      <c r="G21" s="30" t="s">
        <v>55</v>
      </c>
      <c r="H21" s="30" t="s">
        <v>34</v>
      </c>
      <c r="I21" s="48">
        <f t="shared" si="0"/>
        <v>0</v>
      </c>
      <c r="J21" s="49"/>
      <c r="K21" s="50">
        <v>300</v>
      </c>
      <c r="L21" s="50">
        <v>0</v>
      </c>
      <c r="M21" s="51">
        <f>(K21+L21*A3)*L3*(IF(C21="是",1,0))</f>
        <v>0</v>
      </c>
      <c r="N21" s="52">
        <v>0</v>
      </c>
      <c r="O21" s="52">
        <f>(N21*A3)*(IF(C21="是",1,0))</f>
        <v>0</v>
      </c>
      <c r="P21" s="38"/>
      <c r="Q21" s="38"/>
      <c r="R21" s="38"/>
      <c r="S21" s="38"/>
      <c r="T21" s="38"/>
      <c r="U21" s="38"/>
      <c r="V21" s="38"/>
      <c r="W21" s="38"/>
    </row>
    <row r="22" ht="27" customHeight="1" spans="3:23">
      <c r="C22" s="22" t="s">
        <v>25</v>
      </c>
      <c r="E22" s="29" t="s">
        <v>56</v>
      </c>
      <c r="F22" s="29" t="s">
        <v>57</v>
      </c>
      <c r="G22" s="30" t="s">
        <v>58</v>
      </c>
      <c r="H22" s="30" t="s">
        <v>24</v>
      </c>
      <c r="I22" s="48">
        <f t="shared" si="0"/>
        <v>0</v>
      </c>
      <c r="J22" s="49"/>
      <c r="K22" s="50">
        <v>8000</v>
      </c>
      <c r="L22" s="50">
        <v>40</v>
      </c>
      <c r="M22" s="51">
        <f>(K22+L22*A3)*L3*(IF(C22="是",1,0))</f>
        <v>0</v>
      </c>
      <c r="N22" s="53">
        <v>20</v>
      </c>
      <c r="O22" s="52">
        <f>(N22*A3)*(IF(C22="是",1,0))</f>
        <v>0</v>
      </c>
      <c r="P22" s="38"/>
      <c r="Q22" s="38"/>
      <c r="R22" s="38"/>
      <c r="S22" s="38"/>
      <c r="T22" s="38"/>
      <c r="U22" s="38"/>
      <c r="V22" s="38"/>
      <c r="W22" s="38"/>
    </row>
    <row r="23" ht="16.2" spans="3:15">
      <c r="C23" s="22" t="s">
        <v>25</v>
      </c>
      <c r="E23" s="29" t="s">
        <v>56</v>
      </c>
      <c r="F23" s="29" t="s">
        <v>59</v>
      </c>
      <c r="G23" s="30" t="s">
        <v>60</v>
      </c>
      <c r="H23" s="30" t="s">
        <v>34</v>
      </c>
      <c r="I23" s="48">
        <f t="shared" si="0"/>
        <v>0</v>
      </c>
      <c r="J23" s="49"/>
      <c r="K23" s="50">
        <v>300</v>
      </c>
      <c r="L23" s="50">
        <v>0</v>
      </c>
      <c r="M23" s="51">
        <f>(K23+L23*A3)*L3*(IF(C23="是",1,0))</f>
        <v>0</v>
      </c>
      <c r="N23" s="52">
        <v>0</v>
      </c>
      <c r="O23" s="52">
        <f>(N23*A3)*(IF(C23="是",1,0))</f>
        <v>0</v>
      </c>
    </row>
    <row r="24" s="14" customFormat="1" ht="16.2" spans="3:15">
      <c r="C24" s="22" t="s">
        <v>25</v>
      </c>
      <c r="E24" s="31" t="s">
        <v>61</v>
      </c>
      <c r="F24" s="31" t="s">
        <v>22</v>
      </c>
      <c r="G24" s="32" t="s">
        <v>62</v>
      </c>
      <c r="H24" s="32" t="s">
        <v>24</v>
      </c>
      <c r="I24" s="48">
        <f t="shared" si="0"/>
        <v>0</v>
      </c>
      <c r="J24" s="54"/>
      <c r="K24" s="50">
        <v>500</v>
      </c>
      <c r="L24" s="50">
        <v>0</v>
      </c>
      <c r="M24" s="51">
        <f>(K24+L24*A3)*L3*(IF(C24="是",1,0))</f>
        <v>0</v>
      </c>
      <c r="N24" s="52">
        <v>0</v>
      </c>
      <c r="O24" s="52">
        <f>(N24*A3)*(IF(C24="是",1,0))</f>
        <v>0</v>
      </c>
    </row>
    <row r="25" ht="27" customHeight="1" spans="3:15">
      <c r="C25" s="22" t="s">
        <v>21</v>
      </c>
      <c r="E25" s="29" t="s">
        <v>63</v>
      </c>
      <c r="F25" s="29" t="s">
        <v>64</v>
      </c>
      <c r="G25" s="30" t="s">
        <v>65</v>
      </c>
      <c r="H25" s="30" t="s">
        <v>34</v>
      </c>
      <c r="I25" s="48">
        <f t="shared" si="0"/>
        <v>0</v>
      </c>
      <c r="J25" s="49"/>
      <c r="K25" s="50">
        <v>0</v>
      </c>
      <c r="L25" s="50">
        <v>0</v>
      </c>
      <c r="M25" s="51">
        <f>(K25+L25*A3)*L3*(IF(C25="是",1,0))</f>
        <v>0</v>
      </c>
      <c r="N25" s="52">
        <v>0</v>
      </c>
      <c r="O25" s="52">
        <f>(N25*A3)*(IF(C25="是",1,0))</f>
        <v>0</v>
      </c>
    </row>
    <row r="26" ht="54" customHeight="1" spans="3:15">
      <c r="C26" s="22" t="s">
        <v>21</v>
      </c>
      <c r="E26" s="29" t="s">
        <v>66</v>
      </c>
      <c r="F26" s="29" t="s">
        <v>67</v>
      </c>
      <c r="G26" s="30" t="s">
        <v>68</v>
      </c>
      <c r="H26" s="30" t="s">
        <v>34</v>
      </c>
      <c r="I26" s="48">
        <f t="shared" si="0"/>
        <v>0</v>
      </c>
      <c r="J26" s="49"/>
      <c r="K26" s="50">
        <v>0</v>
      </c>
      <c r="L26" s="50">
        <v>0</v>
      </c>
      <c r="M26" s="51">
        <f>(K26+L26*A3)*L3*(IF(C26="是",1,0))</f>
        <v>0</v>
      </c>
      <c r="N26" s="52">
        <v>0</v>
      </c>
      <c r="O26" s="52">
        <f>(N26*A3)*(IF(C26="是",1,0))</f>
        <v>0</v>
      </c>
    </row>
    <row r="27" ht="36" hidden="1" customHeight="1" spans="5:15">
      <c r="E27" s="33"/>
      <c r="F27" s="33"/>
      <c r="G27" s="33"/>
      <c r="H27" s="34" t="s">
        <v>69</v>
      </c>
      <c r="I27" s="55">
        <f>SUM(I7:I26)</f>
        <v>5800</v>
      </c>
      <c r="J27" s="56"/>
      <c r="K27" s="57" t="s">
        <v>69</v>
      </c>
      <c r="L27" s="57"/>
      <c r="M27" s="58">
        <f>SUM(M7:M26)</f>
        <v>5800</v>
      </c>
      <c r="N27" s="59" t="s">
        <v>70</v>
      </c>
      <c r="O27" s="60">
        <f>(SUM(O7:O26)+A3*4+500+M28*0.083)*1.3</f>
        <v>2788.5</v>
      </c>
    </row>
    <row r="28" ht="51" customHeight="1" spans="5:16">
      <c r="E28" s="33"/>
      <c r="F28" s="33"/>
      <c r="G28" s="33"/>
      <c r="H28" s="35" t="s">
        <v>71</v>
      </c>
      <c r="I28" s="61">
        <f>M28</f>
        <v>15000</v>
      </c>
      <c r="J28" s="62"/>
      <c r="K28" s="63" t="s">
        <v>72</v>
      </c>
      <c r="L28" s="63"/>
      <c r="M28" s="64">
        <f>IF(M27*(K3+M3-1)&gt;15000,M27*(K3+M3-1),15000)</f>
        <v>15000</v>
      </c>
      <c r="N28" s="65" t="str">
        <f>IF(O28&lt;0,"亏本","盈利")</f>
        <v>盈利</v>
      </c>
      <c r="O28" s="66">
        <f>M28-O27</f>
        <v>12211.5</v>
      </c>
      <c r="P28" s="67"/>
    </row>
    <row r="29" customFormat="1" spans="5:12">
      <c r="E29" s="15"/>
      <c r="F29" s="15"/>
      <c r="G29" s="15"/>
      <c r="H29" s="15"/>
      <c r="I29" s="15"/>
      <c r="J29" s="16"/>
      <c r="K29" s="15"/>
      <c r="L29" s="15"/>
    </row>
    <row r="30" customFormat="1" spans="5:12">
      <c r="E30" s="15"/>
      <c r="F30" s="15"/>
      <c r="G30" s="15"/>
      <c r="H30" s="15"/>
      <c r="I30" s="15"/>
      <c r="J30" s="16"/>
      <c r="K30" s="15"/>
      <c r="L30" s="15"/>
    </row>
    <row r="31" customFormat="1" spans="5:12">
      <c r="E31" s="15"/>
      <c r="F31" s="15"/>
      <c r="G31" s="15"/>
      <c r="H31" s="15"/>
      <c r="I31" s="15"/>
      <c r="J31" s="16"/>
      <c r="K31" s="15"/>
      <c r="L31" s="15"/>
    </row>
  </sheetData>
  <sheetProtection selectLockedCells="1"/>
  <mergeCells count="8">
    <mergeCell ref="A1:C1"/>
    <mergeCell ref="K1:M1"/>
    <mergeCell ref="E5:I5"/>
    <mergeCell ref="K5:M5"/>
    <mergeCell ref="N5:O5"/>
    <mergeCell ref="K27:L27"/>
    <mergeCell ref="K28:L28"/>
    <mergeCell ref="E1:I3"/>
  </mergeCells>
  <conditionalFormatting sqref="N28">
    <cfRule type="cellIs" dxfId="0" priority="2" operator="equal">
      <formula>"盈利"</formula>
    </cfRule>
    <cfRule type="cellIs" dxfId="1" priority="1" operator="equal">
      <formula>"亏本"</formula>
    </cfRule>
  </conditionalFormatting>
  <conditionalFormatting sqref="O28">
    <cfRule type="cellIs" dxfId="0" priority="4" operator="greaterThan">
      <formula>0</formula>
    </cfRule>
    <cfRule type="cellIs" dxfId="1" priority="3" operator="lessThan">
      <formula>0</formula>
    </cfRule>
  </conditionalFormatting>
  <dataValidations count="5">
    <dataValidation type="whole" operator="greaterThanOrEqual" allowBlank="1" showInputMessage="1" showErrorMessage="1" sqref="A3:B3 E3:F3">
      <formula1>1</formula1>
    </dataValidation>
    <dataValidation type="decimal" operator="between" allowBlank="1" showInputMessage="1" showErrorMessage="1" sqref="C3 D4">
      <formula1>0.6</formula1>
      <formula2>1</formula2>
    </dataValidation>
    <dataValidation type="whole" operator="greaterThanOrEqual" allowBlank="1" showInputMessage="1" showErrorMessage="1" sqref="I28:J28 I7:J26">
      <formula1>0</formula1>
    </dataValidation>
    <dataValidation type="list" allowBlank="1" showInputMessage="1" showErrorMessage="1" sqref="C7:C26">
      <formula1>"是,否"</formula1>
    </dataValidation>
    <dataValidation type="list" allowBlank="1" showInputMessage="1" showErrorMessage="1" sqref="H7:H26">
      <formula1>"电脑端,移动端,部分移动端,电脑端、移动端,电脑端、部分移动端"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"/>
  <sheetViews>
    <sheetView workbookViewId="0">
      <selection activeCell="E23" sqref="E23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I3" sqref="I3"/>
    </sheetView>
  </sheetViews>
  <sheetFormatPr defaultColWidth="8.88888888888889" defaultRowHeight="14.4" outlineLevelCol="4"/>
  <cols>
    <col min="1" max="1" width="15.1111111111111" style="2" customWidth="1"/>
    <col min="2" max="2" width="16.7777777777778" style="2" customWidth="1"/>
    <col min="3" max="3" width="44.1111111111111" style="3" customWidth="1"/>
    <col min="4" max="4" width="25.7777777777778" style="2" customWidth="1"/>
    <col min="5" max="5" width="20" style="2" customWidth="1"/>
    <col min="6" max="16384" width="8.88888888888889" style="2"/>
  </cols>
  <sheetData>
    <row r="1" ht="47.55" customHeight="1" spans="1:5">
      <c r="A1" s="4" t="s">
        <v>73</v>
      </c>
      <c r="B1" s="4"/>
      <c r="C1" s="5"/>
      <c r="D1" s="4"/>
      <c r="E1" s="4"/>
    </row>
    <row r="2" ht="31" customHeight="1" spans="1:5">
      <c r="A2" s="6" t="s">
        <v>13</v>
      </c>
      <c r="B2" s="6" t="s">
        <v>14</v>
      </c>
      <c r="C2" s="6" t="s">
        <v>15</v>
      </c>
      <c r="D2" s="6" t="s">
        <v>16</v>
      </c>
      <c r="E2" s="6" t="s">
        <v>17</v>
      </c>
    </row>
    <row r="3" s="1" customFormat="1" ht="48" customHeight="1" spans="1:5">
      <c r="A3" s="6" t="s">
        <v>22</v>
      </c>
      <c r="B3" s="6" t="s">
        <v>22</v>
      </c>
      <c r="C3" s="7" t="s">
        <v>74</v>
      </c>
      <c r="D3" s="8" t="s">
        <v>24</v>
      </c>
      <c r="E3" s="9">
        <v>0</v>
      </c>
    </row>
    <row r="4" s="1" customFormat="1" ht="40" customHeight="1" spans="1:5">
      <c r="A4" s="6" t="s">
        <v>41</v>
      </c>
      <c r="B4" s="6" t="s">
        <v>46</v>
      </c>
      <c r="C4" s="7" t="s">
        <v>47</v>
      </c>
      <c r="D4" s="8" t="s">
        <v>34</v>
      </c>
      <c r="E4" s="9">
        <v>9800</v>
      </c>
    </row>
    <row r="5" s="1" customFormat="1" ht="58" customHeight="1" spans="1:5">
      <c r="A5" s="6"/>
      <c r="B5" s="6" t="s">
        <v>48</v>
      </c>
      <c r="C5" s="7" t="s">
        <v>75</v>
      </c>
      <c r="D5" s="8" t="s">
        <v>24</v>
      </c>
      <c r="E5" s="9">
        <v>20000</v>
      </c>
    </row>
    <row r="6" s="1" customFormat="1" ht="40" customHeight="1" spans="1:5">
      <c r="A6" s="6" t="s">
        <v>63</v>
      </c>
      <c r="B6" s="6" t="s">
        <v>64</v>
      </c>
      <c r="C6" s="7" t="s">
        <v>76</v>
      </c>
      <c r="D6" s="8" t="s">
        <v>34</v>
      </c>
      <c r="E6" s="9">
        <v>0</v>
      </c>
    </row>
    <row r="7" ht="40" customHeight="1" spans="1:5">
      <c r="A7" s="10" t="s">
        <v>71</v>
      </c>
      <c r="B7" s="11"/>
      <c r="C7" s="12"/>
      <c r="D7" s="11"/>
      <c r="E7" s="13">
        <f>E4+E5</f>
        <v>29800</v>
      </c>
    </row>
    <row r="9" spans="5:5">
      <c r="E9" s="2">
        <v>0.1</v>
      </c>
    </row>
    <row r="10" spans="5:5">
      <c r="E10" s="2">
        <f>E7*E9</f>
        <v>2980</v>
      </c>
    </row>
  </sheetData>
  <mergeCells count="3">
    <mergeCell ref="A1:E1"/>
    <mergeCell ref="A7:D7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安全生产化系统报价</vt:lpstr>
      <vt:lpstr>3D建模报价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xiayu</dc:creator>
  <cp:lastModifiedBy>asdhuacong</cp:lastModifiedBy>
  <dcterms:created xsi:type="dcterms:W3CDTF">2025-03-31T11:08:00Z</dcterms:created>
  <dcterms:modified xsi:type="dcterms:W3CDTF">2025-10-29T05:56:21Z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7B4055B1BAAD0B788A5B6368DCEB38A6_43</vt:lpwstr>
  </property>
  <property fmtid="{D5CDD505-2E9C-101B-9397-08002B2CF9AE}" pid="3" name="KSOProductBuildVer">
    <vt:lpwstr>2052-12.1.0.19302</vt:lpwstr>
  </property>
</Properties>
</file>